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Road Paving" sheetId="1" r:id="rId1"/>
    <sheet name="Example MAP" sheetId="2" r:id="rId2"/>
    <sheet name="KCAPCD Data" sheetId="3" r:id="rId3"/>
  </sheets>
  <definedNames/>
  <calcPr fullCalcOnLoad="1" iterate="1" iterateCount="45" iterateDelta="0.001"/>
</workbook>
</file>

<file path=xl/sharedStrings.xml><?xml version="1.0" encoding="utf-8"?>
<sst xmlns="http://schemas.openxmlformats.org/spreadsheetml/2006/main" count="79" uniqueCount="74">
  <si>
    <t>Length (miles)</t>
  </si>
  <si>
    <t>Width, (ft)</t>
  </si>
  <si>
    <t>Vehicle Weight (tons):</t>
  </si>
  <si>
    <t>Traffic Speed (mph):</t>
  </si>
  <si>
    <t>Roadway Emissions:</t>
  </si>
  <si>
    <t>a =</t>
  </si>
  <si>
    <t>b =</t>
  </si>
  <si>
    <t>c =</t>
  </si>
  <si>
    <t>E (lb/VMT) =</t>
  </si>
  <si>
    <t>VMT =</t>
  </si>
  <si>
    <t>Emissions (lb/day)</t>
  </si>
  <si>
    <t>Effective Days:</t>
  </si>
  <si>
    <t>Percent Control:</t>
  </si>
  <si>
    <t>p (no. of days with 0.01 in precipitation)=</t>
  </si>
  <si>
    <t xml:space="preserve">k (lb/VMT)= </t>
  </si>
  <si>
    <t>s(%) =</t>
  </si>
  <si>
    <t>W (mean vehicle weight, tons)=</t>
  </si>
  <si>
    <t>M(surface material moisture content;%)=</t>
  </si>
  <si>
    <t>Emissions (lb/year):</t>
  </si>
  <si>
    <t>Total (lb/yr):</t>
  </si>
  <si>
    <t>Annual PM10 Reduction (lb/yr):</t>
  </si>
  <si>
    <t>Annual PM10 Reduction (lb/day):</t>
  </si>
  <si>
    <t>Unsurfaced Road PM10 Emissions (lb/yr):</t>
  </si>
  <si>
    <t>k =</t>
  </si>
  <si>
    <t>For PM-10:</t>
  </si>
  <si>
    <t>Roadway Inprovement Costs:</t>
  </si>
  <si>
    <t>Capital Recovery Factor (CRF):</t>
  </si>
  <si>
    <t>i:</t>
  </si>
  <si>
    <t>discount rate (%)</t>
  </si>
  <si>
    <t>%</t>
  </si>
  <si>
    <t>n:</t>
  </si>
  <si>
    <t>project life (years)</t>
  </si>
  <si>
    <t>years</t>
  </si>
  <si>
    <t>CRF:</t>
  </si>
  <si>
    <t>Cost Effectiveness of Funding Dollars:</t>
  </si>
  <si>
    <t>Project Life (years):</t>
  </si>
  <si>
    <t>Expected Control Efficiency (%):</t>
  </si>
  <si>
    <r>
      <t xml:space="preserve">Use </t>
    </r>
    <r>
      <rPr>
        <b/>
        <sz val="10"/>
        <rFont val="Arial"/>
        <family val="2"/>
      </rPr>
      <t>"80"</t>
    </r>
    <r>
      <rPr>
        <sz val="10"/>
        <rFont val="Arial"/>
        <family val="0"/>
      </rPr>
      <t xml:space="preserve"> for dust pallatives; </t>
    </r>
    <r>
      <rPr>
        <b/>
        <sz val="10"/>
        <rFont val="Arial"/>
        <family val="2"/>
      </rPr>
      <t>"95"</t>
    </r>
    <r>
      <rPr>
        <sz val="10"/>
        <rFont val="Arial"/>
        <family val="0"/>
      </rPr>
      <t xml:space="preserve"> for road paving</t>
    </r>
  </si>
  <si>
    <r>
      <t xml:space="preserve">Use </t>
    </r>
    <r>
      <rPr>
        <b/>
        <sz val="10"/>
        <rFont val="Arial"/>
        <family val="2"/>
      </rPr>
      <t>"2"</t>
    </r>
    <r>
      <rPr>
        <sz val="10"/>
        <rFont val="Arial"/>
        <family val="0"/>
      </rPr>
      <t xml:space="preserve"> for dust pallatives; </t>
    </r>
    <r>
      <rPr>
        <b/>
        <sz val="10"/>
        <rFont val="Arial"/>
        <family val="2"/>
      </rPr>
      <t>"10"</t>
    </r>
    <r>
      <rPr>
        <sz val="10"/>
        <rFont val="Arial"/>
        <family val="0"/>
      </rPr>
      <t xml:space="preserve"> for road paving</t>
    </r>
  </si>
  <si>
    <t>PM10 Emission (Tons/yr):</t>
  </si>
  <si>
    <t>Maximum Funding:</t>
  </si>
  <si>
    <t>EXAMPLE</t>
  </si>
  <si>
    <t>Funding Request*:</t>
  </si>
  <si>
    <t>ft</t>
  </si>
  <si>
    <t>Road Paving (length):</t>
  </si>
  <si>
    <t>ft/mi</t>
  </si>
  <si>
    <t>Road Paving Cost:</t>
  </si>
  <si>
    <t>mi</t>
  </si>
  <si>
    <t>Road Width:</t>
  </si>
  <si>
    <t>Vehicles Traversing the Road Per Day:</t>
  </si>
  <si>
    <t>tons</t>
  </si>
  <si>
    <t>Traffic Speed:</t>
  </si>
  <si>
    <t>Average Weight of Vehicles Traversing Road:</t>
  </si>
  <si>
    <t>mph</t>
  </si>
  <si>
    <t>ROAD PAVING EMISSION REDUCTIONS AND COST EFFECTIVENESS</t>
  </si>
  <si>
    <t>tons/yr</t>
  </si>
  <si>
    <t>/lb of emissions reductions</t>
  </si>
  <si>
    <t>Enter width of road to be paved</t>
  </si>
  <si>
    <r>
      <t xml:space="preserve">Traffic Volume </t>
    </r>
    <r>
      <rPr>
        <sz val="10"/>
        <rFont val="Arial"/>
        <family val="0"/>
      </rPr>
      <t>(vehicles/day) :</t>
    </r>
  </si>
  <si>
    <r>
      <t xml:space="preserve">Enter average daily use (number of </t>
    </r>
    <r>
      <rPr>
        <b/>
        <sz val="10"/>
        <rFont val="Arial"/>
        <family val="2"/>
      </rPr>
      <t>ONE-WAY</t>
    </r>
    <r>
      <rPr>
        <sz val="10"/>
        <rFont val="Arial"/>
        <family val="0"/>
      </rPr>
      <t xml:space="preserve"> trips)</t>
    </r>
  </si>
  <si>
    <t>Enter 2 (default)</t>
  </si>
  <si>
    <t xml:space="preserve">Enter Speed Limit </t>
  </si>
  <si>
    <t>Enter total cost of paving project</t>
  </si>
  <si>
    <t>Enter dollar amount of MVERP funds requested</t>
  </si>
  <si>
    <t>Annual PM10 Reduction:</t>
  </si>
  <si>
    <t>Maximum amount of funds that can be requested</t>
  </si>
  <si>
    <t>Enter length of road to be paved (ft/5280)</t>
  </si>
  <si>
    <t>*Funding Request:</t>
  </si>
  <si>
    <t>Project Life:</t>
  </si>
  <si>
    <t>Control Efficiency:</t>
  </si>
  <si>
    <r>
      <t xml:space="preserve">Project information is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; Reductions are in </t>
    </r>
    <r>
      <rPr>
        <sz val="10"/>
        <color indexed="10"/>
        <rFont val="Arial"/>
        <family val="2"/>
      </rPr>
      <t xml:space="preserve">RED; </t>
    </r>
    <r>
      <rPr>
        <sz val="10"/>
        <rFont val="Arial"/>
        <family val="0"/>
      </rPr>
      <t xml:space="preserve">Cost-effectiveness is in </t>
    </r>
    <r>
      <rPr>
        <sz val="10"/>
        <color indexed="17"/>
        <rFont val="Arial"/>
        <family val="2"/>
      </rPr>
      <t xml:space="preserve">GREEN; </t>
    </r>
    <r>
      <rPr>
        <sz val="10"/>
        <rFont val="Arial"/>
        <family val="2"/>
      </rPr>
      <t>EKAPCD info is in Black</t>
    </r>
    <r>
      <rPr>
        <sz val="10"/>
        <rFont val="Arial"/>
        <family val="0"/>
      </rPr>
      <t xml:space="preserve">. </t>
    </r>
  </si>
  <si>
    <t>*Maxumum funding is 90% of total cost up to $50,000</t>
  </si>
  <si>
    <t>At maximum funding ($38,070) cost effectiveness is $1.07/lb. This project would be recommended for funding.</t>
  </si>
  <si>
    <t>Proponent Name: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</si>
</sst>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&quot;$&quot;#,##0"/>
    <numFmt numFmtId="169" formatCode="0.0"/>
    <numFmt numFmtId="170" formatCode="0.0000"/>
    <numFmt numFmtId="171" formatCode="&quot;$&quot;#,##0.00"/>
    <numFmt numFmtId="172" formatCode="&quot;$&quot;#,##0.0000"/>
    <numFmt numFmtId="173" formatCode="&quot;$&quot;#,##0.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67" fontId="0" fillId="0" borderId="2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6" xfId="0" applyNumberFormat="1" applyBorder="1" applyAlignment="1">
      <alignment/>
    </xf>
    <xf numFmtId="0" fontId="0" fillId="0" borderId="3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171" fontId="6" fillId="0" borderId="7" xfId="0" applyNumberFormat="1" applyFont="1" applyBorder="1" applyAlignment="1">
      <alignment horizontal="right"/>
    </xf>
    <xf numFmtId="0" fontId="6" fillId="0" borderId="7" xfId="0" applyFont="1" applyBorder="1" applyAlignment="1" quotePrefix="1">
      <alignment horizontal="left"/>
    </xf>
    <xf numFmtId="0" fontId="0" fillId="0" borderId="7" xfId="0" applyBorder="1" applyAlignment="1">
      <alignment horizontal="center"/>
    </xf>
    <xf numFmtId="0" fontId="7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8" fontId="11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168" fontId="5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8" fontId="0" fillId="0" borderId="0" xfId="0" applyNumberFormat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0" fillId="0" borderId="8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171" fontId="6" fillId="0" borderId="1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447675</xdr:colOff>
      <xdr:row>32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SheetLayoutView="100" workbookViewId="0" topLeftCell="A1">
      <selection activeCell="I25" sqref="I25"/>
    </sheetView>
  </sheetViews>
  <sheetFormatPr defaultColWidth="9.140625" defaultRowHeight="12.75"/>
  <cols>
    <col min="1" max="1" width="38.28125" style="4" customWidth="1"/>
    <col min="2" max="2" width="10.7109375" style="4" customWidth="1"/>
    <col min="3" max="3" width="1.7109375" style="4" customWidth="1"/>
    <col min="4" max="5" width="10.140625" style="3" customWidth="1"/>
    <col min="6" max="6" width="26.421875" style="3" customWidth="1"/>
    <col min="7" max="10" width="14.7109375" style="3" bestFit="1" customWidth="1"/>
    <col min="11" max="11" width="12.00390625" style="3" bestFit="1" customWidth="1"/>
    <col min="12" max="12" width="14.28125" style="3" bestFit="1" customWidth="1"/>
    <col min="13" max="13" width="12.00390625" style="3" bestFit="1" customWidth="1"/>
    <col min="14" max="14" width="13.421875" style="3" bestFit="1" customWidth="1"/>
    <col min="15" max="15" width="14.7109375" style="3" bestFit="1" customWidth="1"/>
    <col min="16" max="17" width="12.00390625" style="3" bestFit="1" customWidth="1"/>
    <col min="18" max="18" width="14.00390625" style="3" bestFit="1" customWidth="1"/>
    <col min="19" max="20" width="12.00390625" style="3" bestFit="1" customWidth="1"/>
    <col min="21" max="26" width="14.7109375" style="3" bestFit="1" customWidth="1"/>
    <col min="27" max="27" width="12.00390625" style="3" bestFit="1" customWidth="1"/>
    <col min="28" max="29" width="14.7109375" style="3" bestFit="1" customWidth="1"/>
    <col min="30" max="30" width="9.140625" style="3" customWidth="1"/>
    <col min="31" max="36" width="14.7109375" style="3" bestFit="1" customWidth="1"/>
    <col min="37" max="38" width="12.00390625" style="3" bestFit="1" customWidth="1"/>
    <col min="39" max="39" width="20.57421875" style="3" bestFit="1" customWidth="1"/>
    <col min="40" max="16384" width="9.140625" style="3" customWidth="1"/>
  </cols>
  <sheetData>
    <row r="1" spans="1:6" ht="15.75">
      <c r="A1" s="72" t="s">
        <v>54</v>
      </c>
      <c r="B1" s="72"/>
      <c r="C1" s="72"/>
      <c r="D1" s="72"/>
      <c r="E1" s="72"/>
      <c r="F1" s="72"/>
    </row>
    <row r="2" spans="1:6" ht="12.75">
      <c r="A2" s="73"/>
      <c r="B2" s="73"/>
      <c r="C2" s="73"/>
      <c r="D2" s="73"/>
      <c r="E2" s="73"/>
      <c r="F2" s="73"/>
    </row>
    <row r="3" spans="1:6" ht="12.75">
      <c r="A3" s="73"/>
      <c r="B3" s="73"/>
      <c r="C3" s="73"/>
      <c r="D3" s="73"/>
      <c r="E3" s="73"/>
      <c r="F3" s="73"/>
    </row>
    <row r="4" spans="1:6" ht="15">
      <c r="A4" s="68" t="s">
        <v>73</v>
      </c>
      <c r="B4" s="75"/>
      <c r="C4" s="75"/>
      <c r="D4" s="75"/>
      <c r="E4" s="75"/>
      <c r="F4" s="75"/>
    </row>
    <row r="5" spans="1:6" ht="15">
      <c r="A5" s="76"/>
      <c r="B5" s="76"/>
      <c r="C5" s="76"/>
      <c r="D5" s="76"/>
      <c r="E5" s="76"/>
      <c r="F5" s="76"/>
    </row>
    <row r="6" spans="1:6" ht="12.75">
      <c r="A6" s="73"/>
      <c r="B6" s="73"/>
      <c r="C6" s="73"/>
      <c r="D6" s="73"/>
      <c r="E6" s="73"/>
      <c r="F6" s="73"/>
    </row>
    <row r="7" spans="1:6" ht="12.75">
      <c r="A7" s="74" t="s">
        <v>70</v>
      </c>
      <c r="B7" s="74"/>
      <c r="C7" s="74"/>
      <c r="D7" s="74"/>
      <c r="E7" s="74"/>
      <c r="F7" s="74"/>
    </row>
    <row r="8" spans="1:6" ht="12.75">
      <c r="A8" s="73"/>
      <c r="B8" s="73"/>
      <c r="C8" s="73"/>
      <c r="D8" s="73"/>
      <c r="E8" s="73"/>
      <c r="F8" s="73"/>
    </row>
    <row r="9" spans="1:39" ht="12.75">
      <c r="A9" s="81"/>
      <c r="B9" s="81"/>
      <c r="C9" s="81"/>
      <c r="D9" s="81"/>
      <c r="E9" s="81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6" s="2" customFormat="1" ht="12.75">
      <c r="A10" s="60" t="s">
        <v>0</v>
      </c>
      <c r="B10" s="61">
        <v>0.4299</v>
      </c>
      <c r="C10" s="62"/>
      <c r="D10" s="77" t="s">
        <v>66</v>
      </c>
      <c r="E10" s="77"/>
      <c r="F10" s="78"/>
    </row>
    <row r="11" spans="1:6" ht="12.75">
      <c r="A11" s="63" t="s">
        <v>1</v>
      </c>
      <c r="B11" s="53">
        <v>12</v>
      </c>
      <c r="C11" s="48"/>
      <c r="D11" s="82" t="s">
        <v>57</v>
      </c>
      <c r="E11" s="82"/>
      <c r="F11" s="83"/>
    </row>
    <row r="12" spans="1:6" ht="12.75">
      <c r="A12" s="63" t="s">
        <v>58</v>
      </c>
      <c r="B12" s="54">
        <v>100</v>
      </c>
      <c r="C12" s="49"/>
      <c r="D12" s="82" t="s">
        <v>59</v>
      </c>
      <c r="E12" s="82"/>
      <c r="F12" s="83"/>
    </row>
    <row r="13" spans="1:6" ht="12.75">
      <c r="A13" s="63" t="s">
        <v>2</v>
      </c>
      <c r="B13" s="55">
        <v>2</v>
      </c>
      <c r="C13" s="50"/>
      <c r="D13" s="82" t="s">
        <v>60</v>
      </c>
      <c r="E13" s="82"/>
      <c r="F13" s="83"/>
    </row>
    <row r="14" spans="1:6" ht="12.75">
      <c r="A14" s="63" t="s">
        <v>3</v>
      </c>
      <c r="B14" s="54">
        <v>25</v>
      </c>
      <c r="C14" s="49"/>
      <c r="D14" s="82" t="s">
        <v>61</v>
      </c>
      <c r="E14" s="82"/>
      <c r="F14" s="83"/>
    </row>
    <row r="15" spans="1:6" ht="12.75">
      <c r="A15" s="59" t="s">
        <v>36</v>
      </c>
      <c r="B15" s="56">
        <v>95</v>
      </c>
      <c r="C15" s="49"/>
      <c r="D15" s="46" t="s">
        <v>37</v>
      </c>
      <c r="E15" s="47"/>
      <c r="F15" s="64"/>
    </row>
    <row r="16" spans="1:6" ht="12.75">
      <c r="A16" s="59" t="s">
        <v>25</v>
      </c>
      <c r="B16" s="57">
        <v>42300</v>
      </c>
      <c r="C16" s="51"/>
      <c r="D16" s="82" t="s">
        <v>62</v>
      </c>
      <c r="E16" s="82"/>
      <c r="F16" s="83"/>
    </row>
    <row r="17" spans="1:6" ht="12.75">
      <c r="A17" s="59" t="s">
        <v>42</v>
      </c>
      <c r="B17" s="57">
        <v>38070</v>
      </c>
      <c r="C17" s="51"/>
      <c r="D17" s="82" t="s">
        <v>63</v>
      </c>
      <c r="E17" s="82"/>
      <c r="F17" s="83"/>
    </row>
    <row r="18" spans="1:6" ht="12.75">
      <c r="A18" s="59" t="s">
        <v>35</v>
      </c>
      <c r="B18" s="58">
        <v>10</v>
      </c>
      <c r="C18" s="52"/>
      <c r="D18" s="46" t="s">
        <v>38</v>
      </c>
      <c r="E18" s="47"/>
      <c r="F18" s="64"/>
    </row>
    <row r="19" spans="1:40" s="6" customFormat="1" ht="12.75">
      <c r="A19" s="65" t="s">
        <v>39</v>
      </c>
      <c r="B19" s="66">
        <f>'KCAPCD Data'!B15/2000</f>
        <v>1.947743629388492</v>
      </c>
      <c r="C19" s="67"/>
      <c r="D19" s="70"/>
      <c r="E19" s="70"/>
      <c r="F19" s="7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4:39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.75">
      <c r="A21" s="40" t="s">
        <v>64</v>
      </c>
      <c r="B21" s="41">
        <f>'KCAPCD Data'!B15/2000</f>
        <v>1.947743629388492</v>
      </c>
      <c r="C21" s="85" t="s">
        <v>55</v>
      </c>
      <c r="D21" s="8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3" spans="1:6" ht="15.75">
      <c r="A23" s="44" t="s">
        <v>34</v>
      </c>
      <c r="B23" s="45">
        <f>'KCAPCD Data'!B37*B17/'KCAPCD Data'!B24</f>
        <v>1.4320947194740687</v>
      </c>
      <c r="C23" s="87" t="s">
        <v>56</v>
      </c>
      <c r="D23" s="87"/>
      <c r="E23" s="87"/>
      <c r="F23" s="87"/>
    </row>
    <row r="24" spans="1:6" ht="12.75">
      <c r="A24" s="27"/>
      <c r="B24" s="25"/>
      <c r="C24" s="88"/>
      <c r="D24" s="88"/>
      <c r="E24" s="88"/>
      <c r="F24" s="88"/>
    </row>
    <row r="25" spans="1:6" ht="15.75">
      <c r="A25" s="42" t="s">
        <v>40</v>
      </c>
      <c r="B25" s="43">
        <f>B16*0.9</f>
        <v>38070</v>
      </c>
      <c r="C25" s="86" t="s">
        <v>65</v>
      </c>
      <c r="D25" s="86"/>
      <c r="E25" s="86"/>
      <c r="F25" s="86"/>
    </row>
    <row r="26" spans="1:6" ht="12.75">
      <c r="A26" s="28"/>
      <c r="B26" s="25"/>
      <c r="C26" s="88" t="s">
        <v>71</v>
      </c>
      <c r="D26" s="88"/>
      <c r="E26" s="88"/>
      <c r="F26" s="88"/>
    </row>
    <row r="27" spans="1:4" ht="13.5" thickBot="1">
      <c r="A27" s="28"/>
      <c r="B27" s="25"/>
      <c r="C27" s="25"/>
      <c r="D27" s="26"/>
    </row>
    <row r="28" spans="1:6" ht="14.25" thickBot="1" thickTop="1">
      <c r="A28" s="30"/>
      <c r="B28" s="31"/>
      <c r="C28" s="31"/>
      <c r="D28" s="32"/>
      <c r="E28" s="33"/>
      <c r="F28" s="33"/>
    </row>
    <row r="29" spans="1:4" ht="16.5" thickTop="1">
      <c r="A29" s="34" t="s">
        <v>41</v>
      </c>
      <c r="B29" s="25"/>
      <c r="C29" s="84"/>
      <c r="D29" s="84"/>
    </row>
    <row r="30" spans="1:4" ht="12.75">
      <c r="A30" s="29" t="s">
        <v>44</v>
      </c>
      <c r="B30" s="27">
        <v>2270</v>
      </c>
      <c r="C30" s="79" t="s">
        <v>43</v>
      </c>
      <c r="D30" s="79"/>
    </row>
    <row r="31" spans="1:4" ht="12.75">
      <c r="A31" s="27"/>
      <c r="B31" s="27">
        <v>5280</v>
      </c>
      <c r="C31" s="79" t="s">
        <v>45</v>
      </c>
      <c r="D31" s="79"/>
    </row>
    <row r="32" spans="1:4" ht="12.75">
      <c r="A32" s="27"/>
      <c r="B32" s="35">
        <f>B30/B31</f>
        <v>0.42992424242424243</v>
      </c>
      <c r="C32" s="79" t="s">
        <v>47</v>
      </c>
      <c r="D32" s="79"/>
    </row>
    <row r="33" spans="1:4" ht="12.75">
      <c r="A33" s="27" t="s">
        <v>48</v>
      </c>
      <c r="B33" s="36">
        <v>12</v>
      </c>
      <c r="C33" s="79" t="s">
        <v>43</v>
      </c>
      <c r="D33" s="79"/>
    </row>
    <row r="34" spans="1:4" ht="12.75">
      <c r="A34" s="27" t="s">
        <v>49</v>
      </c>
      <c r="B34" s="37">
        <v>134</v>
      </c>
      <c r="C34" s="80"/>
      <c r="D34" s="80"/>
    </row>
    <row r="35" spans="1:4" ht="12.75">
      <c r="A35" s="27" t="s">
        <v>52</v>
      </c>
      <c r="B35" s="37">
        <v>2</v>
      </c>
      <c r="C35" s="79" t="s">
        <v>50</v>
      </c>
      <c r="D35" s="79"/>
    </row>
    <row r="36" spans="1:4" ht="12.75">
      <c r="A36" s="27" t="s">
        <v>51</v>
      </c>
      <c r="B36" s="37">
        <v>25</v>
      </c>
      <c r="C36" s="79" t="s">
        <v>53</v>
      </c>
      <c r="D36" s="79"/>
    </row>
    <row r="37" spans="1:4" ht="12.75">
      <c r="A37" s="27" t="s">
        <v>69</v>
      </c>
      <c r="B37" s="37">
        <v>95</v>
      </c>
      <c r="C37" s="90"/>
      <c r="D37" s="90"/>
    </row>
    <row r="38" spans="1:4" ht="12.75">
      <c r="A38" s="27" t="s">
        <v>46</v>
      </c>
      <c r="B38" s="38">
        <v>42300</v>
      </c>
      <c r="C38" s="69"/>
      <c r="D38" s="69"/>
    </row>
    <row r="39" spans="1:4" ht="12.75">
      <c r="A39" s="27" t="s">
        <v>67</v>
      </c>
      <c r="B39" s="38">
        <v>38070</v>
      </c>
      <c r="C39" s="69"/>
      <c r="D39" s="69"/>
    </row>
    <row r="40" spans="1:4" ht="12.75">
      <c r="A40" s="4" t="s">
        <v>68</v>
      </c>
      <c r="B40" s="39">
        <v>10</v>
      </c>
      <c r="C40" s="79"/>
      <c r="D40" s="79"/>
    </row>
    <row r="41" spans="1:6" ht="12.75">
      <c r="A41" s="74"/>
      <c r="B41" s="74"/>
      <c r="C41" s="74"/>
      <c r="D41" s="74"/>
      <c r="E41" s="74"/>
      <c r="F41" s="74"/>
    </row>
    <row r="42" spans="1:6" ht="12.75">
      <c r="A42" s="89" t="s">
        <v>72</v>
      </c>
      <c r="B42" s="89"/>
      <c r="C42" s="89"/>
      <c r="D42" s="89"/>
      <c r="E42" s="89"/>
      <c r="F42" s="89"/>
    </row>
  </sheetData>
  <mergeCells count="36">
    <mergeCell ref="A42:F42"/>
    <mergeCell ref="A41:F41"/>
    <mergeCell ref="C31:D31"/>
    <mergeCell ref="C30:D30"/>
    <mergeCell ref="C36:D36"/>
    <mergeCell ref="C38:D38"/>
    <mergeCell ref="C39:D39"/>
    <mergeCell ref="C40:D40"/>
    <mergeCell ref="C37:D37"/>
    <mergeCell ref="C32:D32"/>
    <mergeCell ref="C29:D29"/>
    <mergeCell ref="C21:D21"/>
    <mergeCell ref="C25:F25"/>
    <mergeCell ref="C23:F23"/>
    <mergeCell ref="C24:F24"/>
    <mergeCell ref="C26:F26"/>
    <mergeCell ref="C33:D33"/>
    <mergeCell ref="C34:D34"/>
    <mergeCell ref="C35:D35"/>
    <mergeCell ref="A9:F9"/>
    <mergeCell ref="D11:F11"/>
    <mergeCell ref="D12:F12"/>
    <mergeCell ref="D13:F13"/>
    <mergeCell ref="D14:F14"/>
    <mergeCell ref="D16:F16"/>
    <mergeCell ref="D17:F17"/>
    <mergeCell ref="D19:F19"/>
    <mergeCell ref="A1:F1"/>
    <mergeCell ref="A2:F2"/>
    <mergeCell ref="A7:F7"/>
    <mergeCell ref="A8:F8"/>
    <mergeCell ref="A3:F3"/>
    <mergeCell ref="A6:F6"/>
    <mergeCell ref="B4:F4"/>
    <mergeCell ref="A5:F5"/>
    <mergeCell ref="D10:F10"/>
  </mergeCells>
  <printOptions horizontalCentered="1"/>
  <pageMargins left="0.5" right="0.5" top="0.5" bottom="0.5" header="0.5" footer="0.5"/>
  <pageSetup horizontalDpi="300" verticalDpi="300" orientation="portrait" scale="97" r:id="rId1"/>
  <headerFooter alignWithMargins="0">
    <oddFooter>&amp;LEKAPCD 2013 MVERP&amp;R&amp;D</oddFooter>
  </headerFooter>
  <colBreaks count="2" manualBreakCount="2">
    <brk id="13" min="8" max="70" man="1"/>
    <brk id="25" min="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E940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B1" sqref="B1"/>
    </sheetView>
  </sheetViews>
  <sheetFormatPr defaultColWidth="9.140625" defaultRowHeight="12.75"/>
  <cols>
    <col min="1" max="1" width="35.00390625" style="0" customWidth="1"/>
    <col min="2" max="2" width="12.8515625" style="0" customWidth="1"/>
    <col min="3" max="3" width="11.7109375" style="0" customWidth="1"/>
    <col min="4" max="4" width="11.8515625" style="0" customWidth="1"/>
    <col min="5" max="5" width="13.00390625" style="0" customWidth="1"/>
  </cols>
  <sheetData>
    <row r="1" ht="13.5" thickBot="1"/>
    <row r="2" spans="1:5" ht="12.75">
      <c r="A2" s="15" t="s">
        <v>4</v>
      </c>
      <c r="B2" s="16"/>
      <c r="C2" s="17"/>
      <c r="D2" s="17"/>
      <c r="E2" s="17"/>
    </row>
    <row r="3" spans="1:5" ht="12.75">
      <c r="A3" s="9" t="s">
        <v>14</v>
      </c>
      <c r="B3" s="11">
        <v>1.8</v>
      </c>
      <c r="C3" s="2"/>
      <c r="D3" s="2"/>
      <c r="E3" s="2"/>
    </row>
    <row r="4" spans="1:5" ht="12.75">
      <c r="A4" s="9" t="s">
        <v>5</v>
      </c>
      <c r="B4" s="11">
        <v>0.8</v>
      </c>
      <c r="C4" s="2"/>
      <c r="D4" s="2"/>
      <c r="E4" s="2"/>
    </row>
    <row r="5" spans="1:5" ht="12.75">
      <c r="A5" s="9" t="s">
        <v>6</v>
      </c>
      <c r="B5" s="11">
        <v>0.4</v>
      </c>
      <c r="C5" s="2"/>
      <c r="D5" s="2"/>
      <c r="E5" s="2"/>
    </row>
    <row r="6" spans="1:5" ht="12.75">
      <c r="A6" s="9" t="s">
        <v>7</v>
      </c>
      <c r="B6" s="11">
        <v>0.3</v>
      </c>
      <c r="C6" s="2"/>
      <c r="D6" s="2"/>
      <c r="E6" s="2"/>
    </row>
    <row r="7" spans="1:5" ht="12.75">
      <c r="A7" s="9" t="s">
        <v>15</v>
      </c>
      <c r="B7" s="11">
        <v>5</v>
      </c>
      <c r="C7" s="2"/>
      <c r="D7" s="2" t="s">
        <v>24</v>
      </c>
      <c r="E7" s="2"/>
    </row>
    <row r="8" spans="1:5" ht="12.75">
      <c r="A8" s="9" t="s">
        <v>16</v>
      </c>
      <c r="B8" s="11">
        <f>'Road Paving'!B13</f>
        <v>2</v>
      </c>
      <c r="C8" s="14"/>
      <c r="D8" s="18" t="s">
        <v>23</v>
      </c>
      <c r="E8" s="14">
        <v>1.8</v>
      </c>
    </row>
    <row r="9" spans="1:5" ht="12.75">
      <c r="A9" s="9" t="s">
        <v>17</v>
      </c>
      <c r="B9" s="11">
        <v>4.25</v>
      </c>
      <c r="C9" s="2"/>
      <c r="D9" s="4" t="s">
        <v>5</v>
      </c>
      <c r="E9" s="14">
        <v>0.8</v>
      </c>
    </row>
    <row r="10" spans="1:5" ht="12.75">
      <c r="A10" s="9" t="s">
        <v>13</v>
      </c>
      <c r="B10" s="11">
        <v>35</v>
      </c>
      <c r="C10" s="2"/>
      <c r="D10" s="4" t="s">
        <v>6</v>
      </c>
      <c r="E10" s="14">
        <v>0.4</v>
      </c>
    </row>
    <row r="11" spans="1:5" ht="12.75">
      <c r="A11" s="9" t="s">
        <v>8</v>
      </c>
      <c r="B11" s="13">
        <f>(((B3*(B7/12)^B4)*((B8/3)^B5))/(((B9/0.2)^B6)))*((365-B10)/365)</f>
        <v>0.27458727250008697</v>
      </c>
      <c r="C11" s="19"/>
      <c r="D11" s="4" t="s">
        <v>7</v>
      </c>
      <c r="E11" s="14">
        <v>0.3</v>
      </c>
    </row>
    <row r="12" spans="1:5" ht="12.75">
      <c r="A12" s="9" t="s">
        <v>9</v>
      </c>
      <c r="B12" s="10">
        <f>'Road Paving'!B12*'Road Paving'!B10</f>
        <v>42.99</v>
      </c>
      <c r="C12" s="3"/>
      <c r="D12" s="3"/>
      <c r="E12" s="3"/>
    </row>
    <row r="13" spans="1:5" ht="12.75">
      <c r="A13" s="9" t="s">
        <v>10</v>
      </c>
      <c r="B13" s="11">
        <f>PRODUCT(B11:B12)</f>
        <v>11.80450684477874</v>
      </c>
      <c r="C13" s="2"/>
      <c r="D13" s="2"/>
      <c r="E13" s="2"/>
    </row>
    <row r="14" spans="1:5" ht="12.75">
      <c r="A14" s="9" t="s">
        <v>11</v>
      </c>
      <c r="B14" s="11">
        <f>365-B10</f>
        <v>330</v>
      </c>
      <c r="C14" s="3"/>
      <c r="D14" s="3"/>
      <c r="E14" s="3"/>
    </row>
    <row r="15" spans="1:5" ht="12.75">
      <c r="A15" s="9" t="s">
        <v>18</v>
      </c>
      <c r="B15" s="11">
        <f>PRODUCT(B13,B14)</f>
        <v>3895.487258776984</v>
      </c>
      <c r="C15" s="2"/>
      <c r="D15" s="2"/>
      <c r="E15" s="2"/>
    </row>
    <row r="16" ht="13.5" thickBot="1"/>
    <row r="17" spans="1:2" ht="12.75">
      <c r="A17" s="20"/>
      <c r="B17" s="21"/>
    </row>
    <row r="18" spans="1:2" ht="12.75">
      <c r="A18" s="9" t="s">
        <v>12</v>
      </c>
      <c r="B18" s="24">
        <f>'Road Paving'!B15</f>
        <v>95</v>
      </c>
    </row>
    <row r="19" spans="1:2" ht="12.75">
      <c r="A19" s="9"/>
      <c r="B19" s="10"/>
    </row>
    <row r="20" spans="1:2" ht="12.75">
      <c r="A20" s="9" t="s">
        <v>22</v>
      </c>
      <c r="B20" s="11">
        <f>'KCAPCD Data'!B15</f>
        <v>3895.487258776984</v>
      </c>
    </row>
    <row r="21" spans="1:2" ht="12.75">
      <c r="A21" s="9" t="s">
        <v>19</v>
      </c>
      <c r="B21" s="11">
        <f>SUM(B20:B20)</f>
        <v>3895.487258776984</v>
      </c>
    </row>
    <row r="22" spans="1:2" ht="12.75">
      <c r="A22" s="9"/>
      <c r="B22" s="10"/>
    </row>
    <row r="23" spans="1:2" ht="12.75">
      <c r="A23" s="9"/>
      <c r="B23" s="10"/>
    </row>
    <row r="24" spans="1:2" ht="12.75">
      <c r="A24" s="9" t="s">
        <v>20</v>
      </c>
      <c r="B24" s="11">
        <f>B21*0.8</f>
        <v>3116.3898070215873</v>
      </c>
    </row>
    <row r="25" spans="1:2" ht="12.75">
      <c r="A25" s="9" t="s">
        <v>21</v>
      </c>
      <c r="B25" s="12">
        <f>B24/365</f>
        <v>8.538054265812567</v>
      </c>
    </row>
    <row r="26" spans="1:2" ht="12.75">
      <c r="A26" s="9"/>
      <c r="B26" s="12"/>
    </row>
    <row r="27" spans="1:2" ht="12.75">
      <c r="A27" s="9"/>
      <c r="B27" s="12"/>
    </row>
    <row r="29" spans="1:2" s="3" customFormat="1" ht="12.75">
      <c r="A29" s="4"/>
      <c r="B29" s="4"/>
    </row>
    <row r="30" spans="1:2" s="3" customFormat="1" ht="12.75">
      <c r="A30" s="4" t="s">
        <v>26</v>
      </c>
      <c r="B30" s="4"/>
    </row>
    <row r="31" spans="1:2" s="3" customFormat="1" ht="12.75">
      <c r="A31" s="4"/>
      <c r="B31" s="4"/>
    </row>
    <row r="32" spans="1:2" s="3" customFormat="1" ht="12.75">
      <c r="A32" s="4"/>
      <c r="B32" s="4"/>
    </row>
    <row r="33" spans="1:2" s="3" customFormat="1" ht="12.75">
      <c r="A33" s="4"/>
      <c r="B33" s="4"/>
    </row>
    <row r="34" spans="1:4" s="3" customFormat="1" ht="12.75">
      <c r="A34" s="4" t="s">
        <v>27</v>
      </c>
      <c r="B34" s="8" t="s">
        <v>28</v>
      </c>
      <c r="C34" s="4">
        <v>0.03</v>
      </c>
      <c r="D34" s="8" t="s">
        <v>29</v>
      </c>
    </row>
    <row r="35" spans="1:4" s="3" customFormat="1" ht="12.75">
      <c r="A35" s="4" t="s">
        <v>30</v>
      </c>
      <c r="B35" s="8" t="s">
        <v>31</v>
      </c>
      <c r="C35" s="22">
        <f>'Road Paving'!B18</f>
        <v>10</v>
      </c>
      <c r="D35" s="8" t="s">
        <v>32</v>
      </c>
    </row>
    <row r="36" spans="1:2" s="3" customFormat="1" ht="12.75">
      <c r="A36" s="4"/>
      <c r="B36" s="4"/>
    </row>
    <row r="37" spans="1:2" s="3" customFormat="1" ht="12.75">
      <c r="A37" s="4" t="s">
        <v>33</v>
      </c>
      <c r="B37" s="23">
        <f>(C34*((1+C34)^C35))/(((1+C34)^C35)-1)</f>
        <v>0.11723050660515963</v>
      </c>
    </row>
    <row r="38" spans="1:2" s="3" customFormat="1" ht="12.75">
      <c r="A38" s="4"/>
      <c r="B38" s="4"/>
    </row>
    <row r="39" spans="1:2" s="3" customFormat="1" ht="12.75">
      <c r="A39" s="4"/>
      <c r="B39" s="4"/>
    </row>
    <row r="40" spans="1:2" s="3" customFormat="1" ht="12.75">
      <c r="A40" s="4" t="s">
        <v>34</v>
      </c>
      <c r="B40" s="4"/>
    </row>
    <row r="41" spans="1:2" s="3" customFormat="1" ht="12.75">
      <c r="A41" s="4"/>
      <c r="B41" s="4"/>
    </row>
    <row r="42" spans="1:2" s="3" customFormat="1" ht="12.75">
      <c r="A42" s="4"/>
      <c r="B42" s="4"/>
    </row>
  </sheetData>
  <sheetProtection password="E940" sheet="1" objects="1" scenarios="1"/>
  <printOptions/>
  <pageMargins left="0.75" right="0.75" top="1" bottom="1" header="0.5" footer="0.5"/>
  <pageSetup horizontalDpi="600" verticalDpi="600" orientation="portrait" r:id="rId5"/>
  <legacyDrawing r:id="rId4"/>
  <oleObjects>
    <oleObject progId="Equation.3" shapeId="930101" r:id="rId1"/>
    <oleObject progId="Equation.3" shapeId="935702" r:id="rId2"/>
    <oleObject progId="Equation.3" shapeId="93570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Jeremiah Cravens</cp:lastModifiedBy>
  <cp:lastPrinted>2013-01-24T23:17:59Z</cp:lastPrinted>
  <dcterms:created xsi:type="dcterms:W3CDTF">2000-08-27T10:23:52Z</dcterms:created>
  <dcterms:modified xsi:type="dcterms:W3CDTF">2013-01-28T22:32:30Z</dcterms:modified>
  <cp:category/>
  <cp:version/>
  <cp:contentType/>
  <cp:contentStatus/>
</cp:coreProperties>
</file>